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6\ACCOUNTING\PRORATA\"/>
    </mc:Choice>
  </mc:AlternateContent>
  <xr:revisionPtr revIDLastSave="0" documentId="13_ncr:1_{7EF055D0-6BDD-479A-B53D-3E1E1591B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B16" i="1"/>
  <c r="C16" i="1" s="1"/>
  <c r="E16" i="1" s="1"/>
  <c r="C11" i="1"/>
  <c r="C15" i="1"/>
  <c r="C12" i="1"/>
  <c r="E12" i="1" s="1"/>
  <c r="E11" i="1"/>
  <c r="E10" i="1"/>
  <c r="C6" i="1"/>
  <c r="C18" i="1" l="1"/>
  <c r="E18" i="1" s="1"/>
  <c r="E15" i="1"/>
  <c r="G12" i="1"/>
  <c r="G10" i="1"/>
  <c r="F18" i="1"/>
  <c r="F16" i="1"/>
  <c r="G16" i="1" s="1"/>
  <c r="F15" i="1"/>
  <c r="F11" i="1"/>
  <c r="G11" i="1" s="1"/>
  <c r="F10" i="1"/>
  <c r="C7" i="1"/>
  <c r="F12" i="1"/>
  <c r="B26" i="1"/>
  <c r="G15" i="1" l="1"/>
  <c r="H10" i="1"/>
  <c r="I10" i="1" s="1"/>
  <c r="H15" i="1"/>
  <c r="I15" i="1" s="1"/>
  <c r="H16" i="1"/>
  <c r="I16" i="1" s="1"/>
  <c r="H18" i="1"/>
  <c r="I18" i="1" s="1"/>
  <c r="C21" i="1" s="1"/>
  <c r="H11" i="1"/>
  <c r="I11" i="1" s="1"/>
  <c r="H12" i="1"/>
  <c r="I12" i="1" s="1"/>
  <c r="G18" i="1"/>
  <c r="B21" i="1"/>
  <c r="I13" i="1" l="1"/>
  <c r="C26" i="1" s="1"/>
  <c r="E27" i="1" s="1"/>
  <c r="C22" i="1"/>
  <c r="E23" i="1" s="1"/>
  <c r="E29" i="1" l="1"/>
</calcChain>
</file>

<file path=xl/sharedStrings.xml><?xml version="1.0" encoding="utf-8"?>
<sst xmlns="http://schemas.openxmlformats.org/spreadsheetml/2006/main" count="44" uniqueCount="42">
  <si>
    <t xml:space="preserve">Gross Premi </t>
  </si>
  <si>
    <t xml:space="preserve">Premi per hari </t>
  </si>
  <si>
    <t>pph 2%</t>
  </si>
  <si>
    <t>TOTAL</t>
  </si>
  <si>
    <t xml:space="preserve">used days </t>
  </si>
  <si>
    <t>prorata value</t>
  </si>
  <si>
    <t>net premi to client</t>
  </si>
  <si>
    <t>Discount to client</t>
  </si>
  <si>
    <t>Komisi global</t>
  </si>
  <si>
    <t>Komisi 25%</t>
  </si>
  <si>
    <t>Details</t>
  </si>
  <si>
    <t>Disc</t>
  </si>
  <si>
    <t xml:space="preserve">Refunded premi to client </t>
  </si>
  <si>
    <t xml:space="preserve">Unused </t>
  </si>
  <si>
    <t>Biaya endorsement</t>
  </si>
  <si>
    <t xml:space="preserve">days </t>
  </si>
  <si>
    <t>Unused</t>
  </si>
  <si>
    <t>Refunded from insurance gross</t>
  </si>
  <si>
    <t xml:space="preserve">Refunded SGM to Client </t>
  </si>
  <si>
    <t xml:space="preserve">pph refund </t>
  </si>
  <si>
    <t>to</t>
  </si>
  <si>
    <t>Prorata Premi</t>
  </si>
  <si>
    <t>A/n</t>
  </si>
  <si>
    <t xml:space="preserve">Proteksi </t>
  </si>
  <si>
    <t>:</t>
  </si>
  <si>
    <t>Pertanggungan</t>
  </si>
  <si>
    <t xml:space="preserve">: </t>
  </si>
  <si>
    <t>Date</t>
  </si>
  <si>
    <t>Insured Period</t>
  </si>
  <si>
    <t>From</t>
  </si>
  <si>
    <t>Cancellation Fee</t>
  </si>
  <si>
    <t>Tgl Refund Asuransi :</t>
  </si>
  <si>
    <t>Tgl Refund ke Customer :</t>
  </si>
  <si>
    <t xml:space="preserve">USED </t>
  </si>
  <si>
    <t xml:space="preserve">Prepared BY </t>
  </si>
  <si>
    <t xml:space="preserve">Approval </t>
  </si>
  <si>
    <t>AVRIST</t>
  </si>
  <si>
    <t>BCA - 5485401919 a/n ANDRIYANTO</t>
  </si>
  <si>
    <t>ANDRIYANTO</t>
  </si>
  <si>
    <t>HYUNDAI CRETA PRIME 1.5 (4X2) AT, 2022, B 1362 VOZ</t>
  </si>
  <si>
    <t>Kwitansi : R/I/05374</t>
  </si>
  <si>
    <t>Note: Pembayaran Ke AVRIST Rp. 945.527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</si>
</sst>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[$Rp-421]* #,##0_);_([$Rp-421]* \(#,##0\);_([$Rp-421]* &quot;-&quot;_);_(@_)"/>
    <numFmt numFmtId="165" formatCode="_([$Rp-421]* #,##0.00_);_([$Rp-421]* \(#,##0.00\);_([$Rp-421]* &quot;-&quot;??_);_(@_)"/>
    <numFmt numFmtId="166" formatCode="_([$Rp-421]* #,##0.0_);_([$Rp-421]* \(#,##0.0\);_([$Rp-421]* &quot;-&quot;?_);_(@_)"/>
    <numFmt numFmtId="167" formatCode="0.0%"/>
    <numFmt numFmtId="168" formatCode="dd\.mm\.yyyy;@"/>
    <numFmt numFmtId="169" formatCode="dd/mm/yyyy;@"/>
  </numFmts>
  <fonts count="1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ck">
        <color theme="4" tint="0.499984740745262"/>
      </bottom>
      <diagonal/>
    </border>
    <border>
      <left/>
      <right/>
      <top style="thin">
        <color indexed="64"/>
      </top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3" applyNumberFormat="0" applyFill="0" applyAlignment="0" applyProtection="0"/>
    <xf numFmtId="0" fontId="2" fillId="0" borderId="14" applyNumberFormat="0" applyFill="0" applyAlignment="0" applyProtection="0"/>
  </cellStyleXfs>
  <cellXfs count="105">
    <xf numFmtId="0" fontId="0" fillId="0" borderId="0" xfId="0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168" fontId="0" fillId="0" borderId="0" xfId="0" applyNumberFormat="1"/>
    <xf numFmtId="0" fontId="2" fillId="0" borderId="0" xfId="0" applyFont="1" applyProtection="1">
      <protection locked="0"/>
    </xf>
    <xf numFmtId="169" fontId="0" fillId="3" borderId="0" xfId="0" applyNumberFormat="1" applyFill="1" applyProtection="1">
      <protection locked="0"/>
    </xf>
    <xf numFmtId="164" fontId="0" fillId="3" borderId="0" xfId="0" applyNumberFormat="1" applyFill="1" applyAlignment="1" applyProtection="1">
      <alignment horizontal="center"/>
      <protection locked="0"/>
    </xf>
    <xf numFmtId="169" fontId="0" fillId="3" borderId="0" xfId="0" applyNumberForma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left" vertical="top"/>
      <protection locked="0"/>
    </xf>
    <xf numFmtId="164" fontId="0" fillId="3" borderId="1" xfId="0" applyNumberFormat="1" applyFill="1" applyBorder="1" applyProtection="1">
      <protection locked="0"/>
    </xf>
    <xf numFmtId="167" fontId="0" fillId="3" borderId="1" xfId="0" applyNumberFormat="1" applyFill="1" applyBorder="1" applyProtection="1">
      <protection locked="0"/>
    </xf>
    <xf numFmtId="165" fontId="0" fillId="0" borderId="0" xfId="0" applyNumberFormat="1" applyProtection="1">
      <protection locked="0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2" fillId="0" borderId="15" xfId="2" applyBorder="1" applyProtection="1"/>
    <xf numFmtId="164" fontId="2" fillId="0" borderId="15" xfId="2" applyNumberFormat="1" applyBorder="1" applyProtection="1"/>
    <xf numFmtId="0" fontId="2" fillId="0" borderId="15" xfId="2" applyBorder="1" applyAlignment="1" applyProtection="1">
      <alignment horizontal="center" vertical="center"/>
    </xf>
    <xf numFmtId="165" fontId="2" fillId="0" borderId="15" xfId="2" applyNumberFormat="1" applyBorder="1" applyProtection="1"/>
    <xf numFmtId="165" fontId="2" fillId="5" borderId="15" xfId="2" applyNumberFormat="1" applyFill="1" applyBorder="1" applyProtection="1"/>
    <xf numFmtId="164" fontId="0" fillId="2" borderId="0" xfId="0" applyNumberFormat="1" applyFill="1"/>
    <xf numFmtId="0" fontId="9" fillId="0" borderId="0" xfId="0" applyFont="1" applyAlignment="1">
      <alignment horizontal="center"/>
    </xf>
    <xf numFmtId="165" fontId="2" fillId="0" borderId="0" xfId="0" applyNumberFormat="1" applyFont="1"/>
    <xf numFmtId="0" fontId="10" fillId="0" borderId="0" xfId="0" applyFont="1"/>
    <xf numFmtId="164" fontId="10" fillId="0" borderId="0" xfId="0" applyNumberFormat="1" applyFont="1"/>
    <xf numFmtId="0" fontId="10" fillId="0" borderId="0" xfId="0" applyFont="1" applyAlignment="1">
      <alignment horizontal="center" vertical="center"/>
    </xf>
    <xf numFmtId="165" fontId="10" fillId="0" borderId="0" xfId="0" applyNumberFormat="1" applyFont="1"/>
    <xf numFmtId="0" fontId="0" fillId="0" borderId="3" xfId="0" applyBorder="1"/>
    <xf numFmtId="166" fontId="0" fillId="0" borderId="0" xfId="0" applyNumberFormat="1"/>
    <xf numFmtId="0" fontId="0" fillId="0" borderId="4" xfId="0" applyBorder="1" applyAlignment="1">
      <alignment horizontal="center" vertical="center"/>
    </xf>
    <xf numFmtId="164" fontId="3" fillId="0" borderId="0" xfId="0" applyNumberFormat="1" applyFont="1"/>
    <xf numFmtId="0" fontId="0" fillId="0" borderId="5" xfId="0" applyBorder="1"/>
    <xf numFmtId="0" fontId="0" fillId="0" borderId="2" xfId="0" applyBorder="1"/>
    <xf numFmtId="164" fontId="0" fillId="0" borderId="2" xfId="0" applyNumberFormat="1" applyBorder="1"/>
    <xf numFmtId="166" fontId="0" fillId="5" borderId="6" xfId="0" applyNumberFormat="1" applyFill="1" applyBorder="1"/>
    <xf numFmtId="0" fontId="0" fillId="0" borderId="7" xfId="0" applyBorder="1" applyAlignment="1">
      <alignment horizontal="left" vertical="center"/>
    </xf>
    <xf numFmtId="0" fontId="0" fillId="0" borderId="8" xfId="0" applyBorder="1"/>
    <xf numFmtId="164" fontId="0" fillId="0" borderId="8" xfId="0" applyNumberFormat="1" applyBorder="1"/>
    <xf numFmtId="0" fontId="0" fillId="0" borderId="9" xfId="0" applyBorder="1" applyAlignment="1">
      <alignment horizontal="center" vertical="center"/>
    </xf>
    <xf numFmtId="164" fontId="0" fillId="5" borderId="6" xfId="0" applyNumberFormat="1" applyFill="1" applyBorder="1"/>
    <xf numFmtId="166" fontId="2" fillId="0" borderId="1" xfId="0" applyNumberFormat="1" applyFont="1" applyBorder="1" applyAlignment="1">
      <alignment horizontal="center" vertical="center"/>
    </xf>
    <xf numFmtId="0" fontId="8" fillId="0" borderId="3" xfId="0" applyFont="1" applyBorder="1" applyProtection="1">
      <protection locked="0"/>
    </xf>
    <xf numFmtId="0" fontId="11" fillId="0" borderId="16" xfId="1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0" xfId="0" applyFont="1"/>
    <xf numFmtId="164" fontId="3" fillId="3" borderId="2" xfId="0" applyNumberFormat="1" applyFont="1" applyFill="1" applyBorder="1" applyProtection="1">
      <protection locked="0"/>
    </xf>
    <xf numFmtId="0" fontId="1" fillId="0" borderId="17" xfId="1" applyBorder="1" applyProtection="1">
      <protection locked="0"/>
    </xf>
    <xf numFmtId="14" fontId="1" fillId="0" borderId="18" xfId="1" applyNumberForma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12" fillId="0" borderId="2" xfId="0" applyFont="1" applyBorder="1" applyAlignment="1" applyProtection="1">
      <alignment horizontal="left"/>
      <protection locked="0"/>
    </xf>
    <xf numFmtId="9" fontId="13" fillId="0" borderId="1" xfId="0" applyNumberFormat="1" applyFont="1" applyBorder="1"/>
    <xf numFmtId="164" fontId="0" fillId="3" borderId="2" xfId="0" applyNumberFormat="1" applyFill="1" applyBorder="1"/>
    <xf numFmtId="0" fontId="0" fillId="0" borderId="21" xfId="0" applyBorder="1" applyAlignment="1">
      <alignment horizontal="center"/>
    </xf>
    <xf numFmtId="165" fontId="0" fillId="0" borderId="21" xfId="0" applyNumberFormat="1" applyBorder="1"/>
    <xf numFmtId="0" fontId="8" fillId="0" borderId="20" xfId="0" applyFont="1" applyBorder="1"/>
    <xf numFmtId="0" fontId="0" fillId="0" borderId="21" xfId="0" applyBorder="1" applyAlignment="1">
      <alignment horizontal="center" vertical="center"/>
    </xf>
    <xf numFmtId="165" fontId="0" fillId="4" borderId="21" xfId="0" applyNumberFormat="1" applyFill="1" applyBorder="1"/>
    <xf numFmtId="0" fontId="14" fillId="0" borderId="0" xfId="0" applyFont="1"/>
    <xf numFmtId="14" fontId="0" fillId="0" borderId="0" xfId="0" applyNumberFormat="1" applyAlignment="1" applyProtection="1">
      <alignment horizontal="left"/>
      <protection locked="0"/>
    </xf>
    <xf numFmtId="167" fontId="2" fillId="3" borderId="0" xfId="0" applyNumberFormat="1" applyFont="1" applyFill="1" applyProtection="1">
      <protection locked="0"/>
    </xf>
    <xf numFmtId="167" fontId="0" fillId="3" borderId="0" xfId="0" applyNumberFormat="1" applyFill="1"/>
    <xf numFmtId="0" fontId="14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2" xfId="0" applyFont="1" applyBorder="1" applyAlignment="1" applyProtection="1">
      <alignment horizontal="left"/>
      <protection locked="0"/>
    </xf>
    <xf numFmtId="0" fontId="1" fillId="0" borderId="17" xfId="1" applyBorder="1" applyAlignment="1" applyProtection="1">
      <alignment horizontal="left"/>
      <protection locked="0"/>
    </xf>
    <xf numFmtId="164" fontId="8" fillId="0" borderId="22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12" fillId="0" borderId="19" xfId="0" applyFont="1" applyBorder="1" applyAlignment="1" applyProtection="1">
      <protection locked="0"/>
    </xf>
  </cellXfs>
  <cellStyles count="3">
    <cellStyle name="Heading 2" xfId="1" builtinId="17"/>
    <cellStyle name="Normal" xfId="0" builtinId="0"/>
    <cellStyle name="Total" xfId="2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32</xdr:row>
      <xdr:rowOff>9526</xdr:rowOff>
    </xdr:from>
    <xdr:to>
      <xdr:col>8</xdr:col>
      <xdr:colOff>1247776</xdr:colOff>
      <xdr:row>35</xdr:row>
      <xdr:rowOff>10455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3785F0-6029-CBA5-9FD9-4120CB9A5F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235" b="50148"/>
        <a:stretch>
          <a:fillRect/>
        </a:stretch>
      </xdr:blipFill>
      <xdr:spPr>
        <a:xfrm>
          <a:off x="19051" y="6505576"/>
          <a:ext cx="7543800" cy="57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Normal="100" workbookViewId="0">
      <selection activeCell="K13" sqref="K13"/>
    </sheetView>
  </sheetViews>
  <sheetFormatPr defaultRowHeight="15" x14ac:dyDescent="0.25"/>
  <cols>
    <col min="1" max="1" width="18.42578125" customWidth="1"/>
    <col min="2" max="2" width="6" customWidth="1"/>
    <col min="3" max="3" width="15.140625" customWidth="1"/>
    <col min="4" max="4" width="8.140625" style="2" customWidth="1"/>
    <col min="5" max="5" width="15.42578125" style="4" customWidth="1"/>
    <col min="6" max="6" width="6.85546875" customWidth="1"/>
    <col min="7" max="7" width="19.140625" customWidth="1"/>
    <col min="8" max="8" width="5.5703125" customWidth="1"/>
    <col min="9" max="9" width="19.140625" customWidth="1"/>
    <col min="10" max="10" width="19.7109375" customWidth="1"/>
    <col min="11" max="11" width="18.28515625" style="3" customWidth="1"/>
    <col min="12" max="12" width="21.42578125" style="2" customWidth="1"/>
  </cols>
  <sheetData>
    <row r="1" spans="1:11" ht="19.5" thickBot="1" x14ac:dyDescent="0.35">
      <c r="A1" s="59" t="s">
        <v>21</v>
      </c>
      <c r="B1" s="63" t="s">
        <v>22</v>
      </c>
      <c r="C1" s="89" t="s">
        <v>38</v>
      </c>
      <c r="D1" s="89"/>
      <c r="E1" s="89"/>
      <c r="F1" s="89"/>
      <c r="G1" s="63"/>
      <c r="H1" s="63" t="s">
        <v>27</v>
      </c>
      <c r="I1" s="64">
        <v>46122</v>
      </c>
    </row>
    <row r="2" spans="1:11" ht="21.75" thickTop="1" x14ac:dyDescent="0.35">
      <c r="A2" s="58" t="s">
        <v>25</v>
      </c>
      <c r="B2" s="65" t="s">
        <v>26</v>
      </c>
      <c r="C2" s="104" t="s">
        <v>39</v>
      </c>
      <c r="D2" s="104"/>
      <c r="E2" s="104"/>
      <c r="F2" s="104"/>
      <c r="G2" s="104"/>
      <c r="H2" s="13"/>
      <c r="I2" s="66"/>
    </row>
    <row r="3" spans="1:11" ht="21" x14ac:dyDescent="0.35">
      <c r="A3" s="60" t="s">
        <v>23</v>
      </c>
      <c r="B3" s="67" t="s">
        <v>24</v>
      </c>
      <c r="C3" s="88" t="s">
        <v>36</v>
      </c>
      <c r="D3" s="88"/>
      <c r="E3" s="88"/>
      <c r="F3" s="88"/>
      <c r="G3" s="88"/>
      <c r="H3" s="80" t="s">
        <v>40</v>
      </c>
      <c r="I3" s="81"/>
    </row>
    <row r="4" spans="1:11" ht="21" x14ac:dyDescent="0.35">
      <c r="A4" s="1"/>
      <c r="B4" s="1"/>
      <c r="C4" s="1"/>
    </row>
    <row r="5" spans="1:11" ht="15.75" x14ac:dyDescent="0.25">
      <c r="A5" s="61" t="s">
        <v>28</v>
      </c>
      <c r="B5" s="9" t="s">
        <v>29</v>
      </c>
      <c r="C5" s="10">
        <v>46052</v>
      </c>
      <c r="D5" s="11" t="s">
        <v>20</v>
      </c>
      <c r="E5" s="12">
        <v>46122</v>
      </c>
      <c r="F5" s="13"/>
      <c r="G5" s="13"/>
      <c r="H5" s="13"/>
      <c r="I5" s="13"/>
      <c r="J5" s="8"/>
      <c r="K5" s="8"/>
    </row>
    <row r="6" spans="1:11" ht="15.75" x14ac:dyDescent="0.25">
      <c r="A6" s="21" t="s">
        <v>4</v>
      </c>
      <c r="B6" s="14"/>
      <c r="C6" s="22">
        <f>SUM(E5-C5)</f>
        <v>70</v>
      </c>
      <c r="D6" s="2" t="s">
        <v>15</v>
      </c>
      <c r="E6" s="16"/>
      <c r="F6" s="13"/>
      <c r="G6" s="13"/>
      <c r="H6" s="13"/>
      <c r="I6" s="13"/>
    </row>
    <row r="7" spans="1:11" ht="15.75" x14ac:dyDescent="0.25">
      <c r="A7" s="21" t="s">
        <v>5</v>
      </c>
      <c r="B7" s="14"/>
      <c r="C7" s="22">
        <f>365-C6</f>
        <v>295</v>
      </c>
      <c r="D7" s="2" t="s">
        <v>15</v>
      </c>
      <c r="E7" s="16"/>
      <c r="F7" s="13"/>
      <c r="G7" s="13"/>
      <c r="H7" s="13"/>
      <c r="I7" s="13"/>
    </row>
    <row r="8" spans="1:11" ht="15.75" thickBot="1" x14ac:dyDescent="0.3">
      <c r="A8" s="13"/>
      <c r="B8" s="13"/>
      <c r="C8" s="13"/>
      <c r="D8" s="15"/>
      <c r="E8" s="16"/>
      <c r="F8" s="13"/>
      <c r="G8" s="13"/>
      <c r="H8" s="13"/>
      <c r="I8" s="13"/>
    </row>
    <row r="9" spans="1:11" ht="16.5" thickBot="1" x14ac:dyDescent="0.3">
      <c r="A9" s="23" t="s">
        <v>10</v>
      </c>
      <c r="B9" s="24" t="s">
        <v>11</v>
      </c>
      <c r="D9" s="25"/>
      <c r="E9" s="72" t="s">
        <v>1</v>
      </c>
      <c r="F9" s="83" t="s">
        <v>33</v>
      </c>
      <c r="G9" s="84"/>
      <c r="H9" s="83" t="s">
        <v>16</v>
      </c>
      <c r="I9" s="84"/>
    </row>
    <row r="10" spans="1:11" ht="15.75" x14ac:dyDescent="0.25">
      <c r="A10" s="26" t="s">
        <v>0</v>
      </c>
      <c r="B10" s="17"/>
      <c r="C10" s="18">
        <v>5950000</v>
      </c>
      <c r="D10" s="29">
        <v>365</v>
      </c>
      <c r="E10" s="71">
        <f>SUM(C10/D10)</f>
        <v>16301.369863013699</v>
      </c>
      <c r="F10" s="70">
        <f>C6</f>
        <v>70</v>
      </c>
      <c r="G10" s="71">
        <f>SUM(E10*F10)</f>
        <v>1141095.890410959</v>
      </c>
      <c r="H10" s="73">
        <f>C7</f>
        <v>295</v>
      </c>
      <c r="I10" s="74">
        <f>SUM(E10*H10)</f>
        <v>4808904.1095890412</v>
      </c>
    </row>
    <row r="11" spans="1:11" ht="15.75" x14ac:dyDescent="0.25">
      <c r="A11" s="27" t="s">
        <v>9</v>
      </c>
      <c r="B11" s="68">
        <v>0.25</v>
      </c>
      <c r="C11" s="28">
        <f>C10*B11</f>
        <v>1487500</v>
      </c>
      <c r="D11" s="29">
        <v>365</v>
      </c>
      <c r="E11" s="31">
        <f>SUM(C11/D11)</f>
        <v>4075.3424657534247</v>
      </c>
      <c r="F11" s="30">
        <f>C6</f>
        <v>70</v>
      </c>
      <c r="G11" s="31">
        <f>SUM(E11*F11)</f>
        <v>285273.97260273976</v>
      </c>
      <c r="H11" s="29">
        <f>C7</f>
        <v>295</v>
      </c>
      <c r="I11" s="31">
        <f>SUM(E11*H11)</f>
        <v>1202226.0273972603</v>
      </c>
    </row>
    <row r="12" spans="1:11" ht="15.75" x14ac:dyDescent="0.25">
      <c r="A12" s="27" t="s">
        <v>2</v>
      </c>
      <c r="B12" s="19">
        <v>0.02</v>
      </c>
      <c r="C12" s="28">
        <f>SUM(C11*B12)</f>
        <v>29750</v>
      </c>
      <c r="D12" s="29">
        <v>365</v>
      </c>
      <c r="E12" s="31">
        <f>SUM(C12/D12)</f>
        <v>81.506849315068493</v>
      </c>
      <c r="F12" s="30">
        <f>C6</f>
        <v>70</v>
      </c>
      <c r="G12" s="31">
        <f>SUM(E12*F12)</f>
        <v>5705.4794520547948</v>
      </c>
      <c r="H12" s="29">
        <f>C7</f>
        <v>295</v>
      </c>
      <c r="I12" s="31">
        <f>SUM(E12*H12)</f>
        <v>24044.520547945205</v>
      </c>
    </row>
    <row r="13" spans="1:11" ht="15.75" thickBot="1" x14ac:dyDescent="0.3">
      <c r="A13" s="32" t="s">
        <v>3</v>
      </c>
      <c r="B13" s="32"/>
      <c r="C13" s="32"/>
      <c r="D13" s="33"/>
      <c r="E13" s="34"/>
      <c r="F13" s="32"/>
      <c r="G13" s="35">
        <f>SUM(G10-G11+G12)</f>
        <v>861527.39726027416</v>
      </c>
      <c r="H13" s="34"/>
      <c r="I13" s="36">
        <f>SUM(I10-I11+I12)</f>
        <v>3630722.6027397262</v>
      </c>
    </row>
    <row r="14" spans="1:11" ht="15.75" thickTop="1" x14ac:dyDescent="0.25">
      <c r="A14" s="9"/>
      <c r="B14" s="9"/>
      <c r="C14" s="15"/>
      <c r="D14" s="16"/>
      <c r="E14" s="20"/>
      <c r="F14" s="13"/>
      <c r="G14" s="20"/>
      <c r="H14" s="13"/>
      <c r="I14" s="20"/>
    </row>
    <row r="15" spans="1:11" x14ac:dyDescent="0.25">
      <c r="A15" s="7" t="s">
        <v>7</v>
      </c>
      <c r="B15" s="77">
        <v>0.15</v>
      </c>
      <c r="C15" s="37">
        <f>SUM(B15*C10)</f>
        <v>892500</v>
      </c>
      <c r="D15" s="4">
        <v>365</v>
      </c>
      <c r="E15" s="3">
        <f>SUM(C15/D15)</f>
        <v>2445.205479452055</v>
      </c>
      <c r="F15" s="38">
        <f>C6</f>
        <v>70</v>
      </c>
      <c r="G15" s="3">
        <f>SUM(E15*F15)</f>
        <v>171164.38356164386</v>
      </c>
      <c r="H15">
        <f>C7</f>
        <v>295</v>
      </c>
      <c r="I15" s="39">
        <f>SUM(E15*H15)</f>
        <v>721335.61643835623</v>
      </c>
    </row>
    <row r="16" spans="1:11" x14ac:dyDescent="0.25">
      <c r="A16" s="7" t="s">
        <v>8</v>
      </c>
      <c r="B16" s="78">
        <f>B11-B15</f>
        <v>0.1</v>
      </c>
      <c r="C16" s="2">
        <f>SUM(C10*B16)</f>
        <v>595000</v>
      </c>
      <c r="D16" s="4">
        <v>365</v>
      </c>
      <c r="E16" s="3">
        <f>SUM(C16/D16)</f>
        <v>1630.1369863013699</v>
      </c>
      <c r="F16" s="38">
        <f>C6</f>
        <v>70</v>
      </c>
      <c r="G16" s="3">
        <f>SUM(E16*F16)</f>
        <v>114109.5890410959</v>
      </c>
      <c r="H16">
        <f>C7</f>
        <v>295</v>
      </c>
      <c r="I16" s="3">
        <f>SUM(H16*E16)</f>
        <v>480890.41095890413</v>
      </c>
    </row>
    <row r="17" spans="1:9" x14ac:dyDescent="0.25">
      <c r="B17" s="13"/>
      <c r="C17" s="13"/>
      <c r="D17" s="15"/>
      <c r="E17" s="16"/>
      <c r="F17" s="13"/>
      <c r="G17" s="13"/>
      <c r="H17" s="13"/>
      <c r="I17" s="13"/>
    </row>
    <row r="18" spans="1:9" x14ac:dyDescent="0.25">
      <c r="A18" s="40" t="s">
        <v>6</v>
      </c>
      <c r="B18" s="40"/>
      <c r="C18" s="41">
        <f>SUM(C10-C15)</f>
        <v>5057500</v>
      </c>
      <c r="D18" s="42">
        <v>365</v>
      </c>
      <c r="E18" s="43">
        <f>SUM(C18/D18)</f>
        <v>13856.164383561643</v>
      </c>
      <c r="F18" s="40">
        <f>C6</f>
        <v>70</v>
      </c>
      <c r="G18" s="43">
        <f>SUM(E18*F18)</f>
        <v>969931.50684931502</v>
      </c>
      <c r="H18" s="40">
        <f>C7</f>
        <v>295</v>
      </c>
      <c r="I18" s="43">
        <f>SUM(H18*E18)</f>
        <v>4087568.493150685</v>
      </c>
    </row>
    <row r="19" spans="1:9" x14ac:dyDescent="0.25">
      <c r="A19" s="13"/>
      <c r="B19" s="13"/>
      <c r="C19" s="13"/>
      <c r="D19" s="15"/>
      <c r="E19" s="16"/>
      <c r="F19" s="13"/>
      <c r="G19" s="13"/>
      <c r="H19" s="13"/>
      <c r="I19" s="13"/>
    </row>
    <row r="20" spans="1:9" x14ac:dyDescent="0.25">
      <c r="A20" s="85" t="s">
        <v>12</v>
      </c>
      <c r="B20" s="86"/>
      <c r="C20" s="86"/>
      <c r="D20" s="86"/>
      <c r="E20" s="87"/>
      <c r="F20" s="13"/>
      <c r="G20" s="82" t="s">
        <v>32</v>
      </c>
      <c r="H20" s="82"/>
      <c r="I20" s="13"/>
    </row>
    <row r="21" spans="1:9" x14ac:dyDescent="0.25">
      <c r="A21" s="44" t="s">
        <v>13</v>
      </c>
      <c r="B21">
        <f>C7</f>
        <v>295</v>
      </c>
      <c r="C21" s="45">
        <f>I18</f>
        <v>4087568.493150685</v>
      </c>
      <c r="D21" s="4"/>
      <c r="E21" s="46"/>
      <c r="F21" s="13"/>
      <c r="G21" s="76">
        <v>46164</v>
      </c>
      <c r="H21" s="13"/>
      <c r="I21" s="13"/>
    </row>
    <row r="22" spans="1:9" x14ac:dyDescent="0.25">
      <c r="A22" s="44" t="s">
        <v>19</v>
      </c>
      <c r="C22" s="47">
        <f>G12</f>
        <v>5705.4794520547948</v>
      </c>
      <c r="E22" s="46"/>
      <c r="F22" s="13"/>
      <c r="G22" s="13"/>
      <c r="H22" s="13"/>
      <c r="I22" s="13"/>
    </row>
    <row r="23" spans="1:9" x14ac:dyDescent="0.25">
      <c r="A23" s="48" t="s">
        <v>30</v>
      </c>
      <c r="B23" s="49"/>
      <c r="C23" s="62">
        <v>250000</v>
      </c>
      <c r="D23" s="50"/>
      <c r="E23" s="51">
        <f>SUM(C21-C22-C23)</f>
        <v>3831863.01369863</v>
      </c>
      <c r="F23" s="13"/>
      <c r="I23" s="13"/>
    </row>
    <row r="24" spans="1:9" x14ac:dyDescent="0.25">
      <c r="F24" s="13"/>
      <c r="G24" s="13"/>
      <c r="H24" s="13"/>
      <c r="I24" s="13"/>
    </row>
    <row r="25" spans="1:9" x14ac:dyDescent="0.25">
      <c r="A25" s="85" t="s">
        <v>17</v>
      </c>
      <c r="B25" s="86"/>
      <c r="C25" s="86"/>
      <c r="D25" s="86"/>
      <c r="E25" s="87"/>
      <c r="F25" s="13"/>
      <c r="G25" s="82" t="s">
        <v>31</v>
      </c>
      <c r="H25" s="82"/>
      <c r="I25" s="13"/>
    </row>
    <row r="26" spans="1:9" x14ac:dyDescent="0.25">
      <c r="A26" s="52" t="s">
        <v>16</v>
      </c>
      <c r="B26" s="53">
        <f>C7</f>
        <v>295</v>
      </c>
      <c r="C26" s="54">
        <f>I13</f>
        <v>3630722.6027397262</v>
      </c>
      <c r="D26" s="54"/>
      <c r="E26" s="55"/>
      <c r="F26" s="13"/>
      <c r="G26" s="103">
        <v>46164</v>
      </c>
      <c r="I26" s="13"/>
    </row>
    <row r="27" spans="1:9" x14ac:dyDescent="0.25">
      <c r="A27" s="48" t="s">
        <v>14</v>
      </c>
      <c r="B27" s="49"/>
      <c r="C27" s="69">
        <v>-32000</v>
      </c>
      <c r="D27" s="50"/>
      <c r="E27" s="56">
        <f>SUM(C26:C27)</f>
        <v>3598722.6027397262</v>
      </c>
      <c r="F27" s="13"/>
      <c r="G27" s="13"/>
      <c r="H27" s="13"/>
      <c r="I27" s="13"/>
    </row>
    <row r="28" spans="1:9" x14ac:dyDescent="0.25">
      <c r="F28" s="13"/>
      <c r="G28" s="13"/>
      <c r="H28" s="13"/>
      <c r="I28" s="13"/>
    </row>
    <row r="29" spans="1:9" x14ac:dyDescent="0.25">
      <c r="A29" s="102" t="s">
        <v>18</v>
      </c>
      <c r="B29" s="102"/>
      <c r="C29" s="102"/>
      <c r="D29" s="102"/>
      <c r="E29" s="57">
        <f>SUM(E23-E27)</f>
        <v>233140.41095890384</v>
      </c>
      <c r="F29" s="13"/>
      <c r="G29" s="13"/>
      <c r="H29" s="13"/>
      <c r="I29" s="13"/>
    </row>
    <row r="30" spans="1:9" x14ac:dyDescent="0.25">
      <c r="A30" s="79" t="s">
        <v>41</v>
      </c>
      <c r="B30" s="75"/>
      <c r="C30" s="75"/>
    </row>
    <row r="31" spans="1:9" x14ac:dyDescent="0.25">
      <c r="A31" t="s">
        <v>37</v>
      </c>
    </row>
    <row r="36" spans="1:9" ht="15.75" thickBot="1" x14ac:dyDescent="0.3"/>
    <row r="37" spans="1:9" ht="16.5" thickBot="1" x14ac:dyDescent="0.3">
      <c r="D37" s="90" t="s">
        <v>34</v>
      </c>
      <c r="E37" s="91"/>
      <c r="F37" s="92"/>
      <c r="G37" s="90" t="s">
        <v>35</v>
      </c>
      <c r="H37" s="91"/>
      <c r="I37" s="92"/>
    </row>
    <row r="38" spans="1:9" x14ac:dyDescent="0.25">
      <c r="D38" s="93"/>
      <c r="E38" s="94"/>
      <c r="F38" s="95"/>
      <c r="G38" s="93"/>
      <c r="H38" s="94"/>
      <c r="I38" s="95"/>
    </row>
    <row r="39" spans="1:9" x14ac:dyDescent="0.25">
      <c r="D39" s="96"/>
      <c r="E39" s="97"/>
      <c r="F39" s="98"/>
      <c r="G39" s="96"/>
      <c r="H39" s="97"/>
      <c r="I39" s="98"/>
    </row>
    <row r="40" spans="1:9" x14ac:dyDescent="0.25">
      <c r="D40" s="96"/>
      <c r="E40" s="97"/>
      <c r="F40" s="98"/>
      <c r="G40" s="96"/>
      <c r="H40" s="97"/>
      <c r="I40" s="98"/>
    </row>
    <row r="41" spans="1:9" x14ac:dyDescent="0.25">
      <c r="D41" s="96"/>
      <c r="E41" s="97"/>
      <c r="F41" s="98"/>
      <c r="G41" s="96"/>
      <c r="H41" s="97"/>
      <c r="I41" s="98"/>
    </row>
    <row r="42" spans="1:9" x14ac:dyDescent="0.25">
      <c r="D42" s="96"/>
      <c r="E42" s="97"/>
      <c r="F42" s="98"/>
      <c r="G42" s="96"/>
      <c r="H42" s="97"/>
      <c r="I42" s="98"/>
    </row>
    <row r="43" spans="1:9" x14ac:dyDescent="0.25">
      <c r="A43" s="7"/>
      <c r="B43" s="7"/>
      <c r="D43" s="96"/>
      <c r="E43" s="97"/>
      <c r="F43" s="98"/>
      <c r="G43" s="96"/>
      <c r="H43" s="97"/>
      <c r="I43" s="98"/>
    </row>
    <row r="44" spans="1:9" x14ac:dyDescent="0.25">
      <c r="D44" s="96"/>
      <c r="E44" s="97"/>
      <c r="F44" s="98"/>
      <c r="G44" s="96"/>
      <c r="H44" s="97"/>
      <c r="I44" s="98"/>
    </row>
    <row r="45" spans="1:9" x14ac:dyDescent="0.25">
      <c r="D45" s="96"/>
      <c r="E45" s="97"/>
      <c r="F45" s="98"/>
      <c r="G45" s="96"/>
      <c r="H45" s="97"/>
      <c r="I45" s="98"/>
    </row>
    <row r="46" spans="1:9" x14ac:dyDescent="0.25">
      <c r="D46" s="96"/>
      <c r="E46" s="97"/>
      <c r="F46" s="98"/>
      <c r="G46" s="96"/>
      <c r="H46" s="97"/>
      <c r="I46" s="98"/>
    </row>
    <row r="47" spans="1:9" ht="15.75" thickBot="1" x14ac:dyDescent="0.3">
      <c r="D47" s="99"/>
      <c r="E47" s="100"/>
      <c r="F47" s="101"/>
      <c r="G47" s="99"/>
      <c r="H47" s="100"/>
      <c r="I47" s="101"/>
    </row>
    <row r="50" spans="5:5" x14ac:dyDescent="0.25">
      <c r="E50" s="5"/>
    </row>
    <row r="51" spans="5:5" x14ac:dyDescent="0.25">
      <c r="E51" s="5"/>
    </row>
    <row r="52" spans="5:5" x14ac:dyDescent="0.25">
      <c r="E52" s="5"/>
    </row>
    <row r="53" spans="5:5" x14ac:dyDescent="0.25">
      <c r="E53" s="6"/>
    </row>
  </sheetData>
  <mergeCells count="14">
    <mergeCell ref="D37:F37"/>
    <mergeCell ref="G37:I37"/>
    <mergeCell ref="D38:F47"/>
    <mergeCell ref="G38:I47"/>
    <mergeCell ref="A29:D29"/>
    <mergeCell ref="A20:E20"/>
    <mergeCell ref="A25:E25"/>
    <mergeCell ref="C3:G3"/>
    <mergeCell ref="C1:F1"/>
    <mergeCell ref="H3:I3"/>
    <mergeCell ref="G20:H20"/>
    <mergeCell ref="G25:H25"/>
    <mergeCell ref="F9:G9"/>
    <mergeCell ref="H9:I9"/>
  </mergeCells>
  <pageMargins left="0.25" right="0.25" top="0.75" bottom="0.75" header="0.3" footer="0.3"/>
  <pageSetup paperSize="9" scale="86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APM133</cp:lastModifiedBy>
  <cp:lastPrinted>2026-04-10T13:16:41Z</cp:lastPrinted>
  <dcterms:created xsi:type="dcterms:W3CDTF">2018-10-25T04:59:40Z</dcterms:created>
  <dcterms:modified xsi:type="dcterms:W3CDTF">2026-05-22T10:11:31Z</dcterms:modified>
</cp:coreProperties>
</file>